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4370"/>
  </bookViews>
  <sheets>
    <sheet name="Лист1" sheetId="1" r:id="rId1"/>
    <sheet name="Лист2" sheetId="2" r:id="rId2"/>
    <sheet name="Лист3" sheetId="3" r:id="rId3"/>
  </sheets>
  <definedNames>
    <definedName name="BM">Лист1!$C$23</definedName>
    <definedName name="BS">Лист1!$C$22</definedName>
    <definedName name="DX">Лист1!$B$11</definedName>
    <definedName name="FP">Лист1!$C$18</definedName>
    <definedName name="HP">Лист1!$C$15</definedName>
    <definedName name="HT">Лист1!$B$13</definedName>
    <definedName name="IQ">Лист1!$B$12</definedName>
    <definedName name="Per">Лист1!$C$17</definedName>
    <definedName name="ST">Лист1!$B$10</definedName>
    <definedName name="Swing">Лист2!$C$1:$C$52</definedName>
    <definedName name="Thrust">Лист2!$B$1:$B$52</definedName>
    <definedName name="Will">Лист1!$C$16</definedName>
  </definedNames>
  <calcPr calcId="144525"/>
</workbook>
</file>

<file path=xl/calcChain.xml><?xml version="1.0" encoding="utf-8"?>
<calcChain xmlns="http://schemas.openxmlformats.org/spreadsheetml/2006/main">
  <c r="B4" i="1" l="1"/>
  <c r="B23" i="1" l="1"/>
  <c r="O17" i="1"/>
  <c r="C39" i="1"/>
  <c r="C40" i="1"/>
  <c r="C41" i="1"/>
  <c r="C38" i="1"/>
  <c r="D26" i="1"/>
  <c r="D28" i="1"/>
  <c r="D29" i="1"/>
  <c r="D30" i="1"/>
  <c r="B46" i="1"/>
  <c r="B45" i="1"/>
  <c r="C23" i="1"/>
  <c r="C22" i="1"/>
  <c r="C18" i="1"/>
  <c r="C16" i="1"/>
  <c r="I29" i="1"/>
  <c r="I31" i="1"/>
  <c r="I37" i="1"/>
  <c r="I40" i="1"/>
  <c r="I42" i="1"/>
  <c r="L42" i="1"/>
  <c r="L38" i="1"/>
  <c r="L35" i="1"/>
  <c r="L39" i="1"/>
  <c r="L31" i="1"/>
  <c r="L37" i="1"/>
  <c r="I32" i="1"/>
  <c r="L36" i="1"/>
  <c r="L41" i="1"/>
  <c r="I41" i="1"/>
  <c r="I35" i="1"/>
  <c r="I38" i="1"/>
  <c r="I44" i="1"/>
  <c r="I28" i="1"/>
  <c r="I33" i="1"/>
  <c r="L34" i="1"/>
  <c r="I30" i="1"/>
  <c r="I34" i="1"/>
  <c r="I43" i="1"/>
  <c r="I36" i="1"/>
  <c r="I45" i="1"/>
  <c r="L29" i="1"/>
  <c r="L32" i="1"/>
  <c r="L40" i="1"/>
  <c r="L33" i="1"/>
  <c r="L43" i="1"/>
  <c r="L45" i="1"/>
  <c r="L44" i="1"/>
  <c r="I39" i="1"/>
  <c r="L28" i="1"/>
  <c r="L30" i="1"/>
  <c r="B21" i="1" l="1"/>
  <c r="B20" i="1"/>
  <c r="C35" i="1" l="1"/>
  <c r="C42" i="1" s="1"/>
  <c r="D23" i="1"/>
  <c r="D22" i="1"/>
  <c r="B22" i="1"/>
  <c r="H6" i="1" s="1"/>
  <c r="D18" i="1"/>
  <c r="D16" i="1"/>
  <c r="B18" i="1"/>
  <c r="B15" i="1"/>
  <c r="C15" i="1" s="1"/>
  <c r="D15" i="1" s="1"/>
  <c r="B16" i="1"/>
  <c r="B17" i="1"/>
  <c r="D17" i="1" s="1"/>
  <c r="D31" i="1"/>
  <c r="O21" i="1"/>
  <c r="O22" i="1"/>
  <c r="O23" i="1"/>
  <c r="O24" i="1"/>
  <c r="O20" i="1"/>
  <c r="L21" i="1"/>
  <c r="L22" i="1"/>
  <c r="L23" i="1"/>
  <c r="L24" i="1"/>
  <c r="L20" i="1"/>
  <c r="L46" i="1"/>
  <c r="G13" i="1" s="1"/>
  <c r="L17" i="1"/>
  <c r="C13" i="1"/>
  <c r="C12" i="1"/>
  <c r="C11" i="1"/>
  <c r="C10" i="1"/>
  <c r="G4" i="1"/>
  <c r="H2" i="1" l="1"/>
  <c r="H3" i="1"/>
  <c r="H4" i="1"/>
  <c r="I2" i="1"/>
  <c r="I6" i="1" s="1"/>
  <c r="H5" i="1"/>
  <c r="G8" i="1"/>
  <c r="G5" i="1"/>
  <c r="G6" i="1"/>
  <c r="G2" i="1"/>
  <c r="L25" i="1"/>
  <c r="G9" i="1" s="1"/>
  <c r="G3" i="1"/>
  <c r="O25" i="1"/>
  <c r="G10" i="1" s="1"/>
  <c r="G12" i="1" s="1"/>
  <c r="I4" i="1" l="1"/>
  <c r="I3" i="1"/>
  <c r="I5" i="1"/>
  <c r="G16" i="1"/>
  <c r="G18" i="1" s="1"/>
  <c r="G19" i="1" l="1"/>
</calcChain>
</file>

<file path=xl/sharedStrings.xml><?xml version="1.0" encoding="utf-8"?>
<sst xmlns="http://schemas.openxmlformats.org/spreadsheetml/2006/main" count="217" uniqueCount="137">
  <si>
    <t>Имя</t>
  </si>
  <si>
    <t>Игрок</t>
  </si>
  <si>
    <t>Вес (в килограммах)</t>
  </si>
  <si>
    <t>Вес (в фунтах)</t>
  </si>
  <si>
    <t>Возраст</t>
  </si>
  <si>
    <t>Рост</t>
  </si>
  <si>
    <t>DmU</t>
  </si>
  <si>
    <t>Модификатор роста</t>
  </si>
  <si>
    <t>Базовые характеристики</t>
  </si>
  <si>
    <t>ST</t>
  </si>
  <si>
    <t>DX</t>
  </si>
  <si>
    <t>IQ</t>
  </si>
  <si>
    <t>HT</t>
  </si>
  <si>
    <t>HP</t>
  </si>
  <si>
    <t>FP</t>
  </si>
  <si>
    <t>Per</t>
  </si>
  <si>
    <t>Will</t>
  </si>
  <si>
    <t>Basic Lift (в килограммах)</t>
  </si>
  <si>
    <t>Basic Lift (в фунтах)</t>
  </si>
  <si>
    <t>Basic Speed</t>
  </si>
  <si>
    <t>Basic Move</t>
  </si>
  <si>
    <t>Encumbrance</t>
  </si>
  <si>
    <t>Move</t>
  </si>
  <si>
    <t>Dodge</t>
  </si>
  <si>
    <t>None</t>
  </si>
  <si>
    <t>Light</t>
  </si>
  <si>
    <t>Medium</t>
  </si>
  <si>
    <t>Heavy</t>
  </si>
  <si>
    <t>X-Heavy</t>
  </si>
  <si>
    <t>Преимущества</t>
  </si>
  <si>
    <t>Количество очков</t>
  </si>
  <si>
    <t>Недостатки</t>
  </si>
  <si>
    <t>Перки</t>
  </si>
  <si>
    <t>Квирки</t>
  </si>
  <si>
    <t>DR</t>
  </si>
  <si>
    <t>PARRY</t>
  </si>
  <si>
    <t>BLOCK</t>
  </si>
  <si>
    <t>Знания языков</t>
  </si>
  <si>
    <t>Культурный уровень</t>
  </si>
  <si>
    <t>TL</t>
  </si>
  <si>
    <t>TL мира</t>
  </si>
  <si>
    <t>Знакомства с культурами</t>
  </si>
  <si>
    <t>Умения</t>
  </si>
  <si>
    <t>Уровень</t>
  </si>
  <si>
    <t>Сложность</t>
  </si>
  <si>
    <t>Сумма:</t>
  </si>
  <si>
    <t>Очки:</t>
  </si>
  <si>
    <t>Повышенный иммунитет</t>
  </si>
  <si>
    <t>Относительный уровень</t>
  </si>
  <si>
    <t>Лимит недостатков:</t>
  </si>
  <si>
    <t>Сбалансировано?</t>
  </si>
  <si>
    <t>Всего:</t>
  </si>
  <si>
    <t>Анк-Морпорк</t>
  </si>
  <si>
    <t>Атрибуты и вторичные характеристики:</t>
  </si>
  <si>
    <t>Недостатки:</t>
  </si>
  <si>
    <t>Умения:</t>
  </si>
  <si>
    <t>Другое:</t>
  </si>
  <si>
    <t>Всего очков:</t>
  </si>
  <si>
    <t>Дано очков:</t>
  </si>
  <si>
    <t>Осталось очков:</t>
  </si>
  <si>
    <t>Dmg</t>
  </si>
  <si>
    <t>Thrust</t>
  </si>
  <si>
    <t>Swing</t>
  </si>
  <si>
    <t>Абрахам Грин</t>
  </si>
  <si>
    <t>Идеальная память</t>
  </si>
  <si>
    <t>Контакты (торговцы, старьёвщики, скупщики краденного, служащие сцены, Гарри Король)</t>
  </si>
  <si>
    <t>Алкоголизм</t>
  </si>
  <si>
    <t>Тайное умение</t>
  </si>
  <si>
    <t>Преимущества и культура:</t>
  </si>
  <si>
    <t>Чувство времени</t>
  </si>
  <si>
    <t>Шитьё</t>
  </si>
  <si>
    <t>Плотник</t>
  </si>
  <si>
    <t>лёгкое</t>
  </si>
  <si>
    <t>Талант "Умелец" (Шитьё, Плотник, Каменьщик, Кузнец, Слесарь, Механик)</t>
  </si>
  <si>
    <t>Слесарь</t>
  </si>
  <si>
    <t>среднее</t>
  </si>
  <si>
    <t>Нет чувства юмора</t>
  </si>
  <si>
    <t>Находки (Scrounging)</t>
  </si>
  <si>
    <t>Торговля</t>
  </si>
  <si>
    <t>Штуковины (Gizmos) 1 ур.</t>
  </si>
  <si>
    <t>Нет голоса и слуха</t>
  </si>
  <si>
    <t>Воспринимает чужое имущество как реквизит</t>
  </si>
  <si>
    <t>Может пропасть в самый ответственный момент</t>
  </si>
  <si>
    <t>Перепады настроения</t>
  </si>
  <si>
    <t>1d-2</t>
  </si>
  <si>
    <t>1d</t>
  </si>
  <si>
    <t>Основано на:</t>
  </si>
  <si>
    <t>1d-6</t>
  </si>
  <si>
    <t>1d-5</t>
  </si>
  <si>
    <t>1d-4</t>
  </si>
  <si>
    <t>1d-3</t>
  </si>
  <si>
    <t>1d-1</t>
  </si>
  <si>
    <t>1d+1</t>
  </si>
  <si>
    <t>1d+2</t>
  </si>
  <si>
    <t>2d-1</t>
  </si>
  <si>
    <t>2d</t>
  </si>
  <si>
    <t>2d+1</t>
  </si>
  <si>
    <t>2d+2</t>
  </si>
  <si>
    <t>3d-1</t>
  </si>
  <si>
    <t>3d</t>
  </si>
  <si>
    <t>3d+1</t>
  </si>
  <si>
    <t>3d+2</t>
  </si>
  <si>
    <t>4d-1</t>
  </si>
  <si>
    <t>4d</t>
  </si>
  <si>
    <t>4d+1</t>
  </si>
  <si>
    <t>4d+2</t>
  </si>
  <si>
    <t>5d-1</t>
  </si>
  <si>
    <t>5d</t>
  </si>
  <si>
    <t>5d+1</t>
  </si>
  <si>
    <t>5d+2</t>
  </si>
  <si>
    <t>6d-1</t>
  </si>
  <si>
    <t>6d</t>
  </si>
  <si>
    <t>6d+1</t>
  </si>
  <si>
    <t>6d+2</t>
  </si>
  <si>
    <t>7d-1</t>
  </si>
  <si>
    <t>7d+1</t>
  </si>
  <si>
    <t>8d-1</t>
  </si>
  <si>
    <t>8d+1</t>
  </si>
  <si>
    <t>9d</t>
  </si>
  <si>
    <t>9d+2</t>
  </si>
  <si>
    <t>8d</t>
  </si>
  <si>
    <t>10d</t>
  </si>
  <si>
    <t>8d+2</t>
  </si>
  <si>
    <t>10d+2</t>
  </si>
  <si>
    <t>11d</t>
  </si>
  <si>
    <t>11d+2</t>
  </si>
  <si>
    <t>12d</t>
  </si>
  <si>
    <t>12d+2</t>
  </si>
  <si>
    <t>13d</t>
  </si>
  <si>
    <t>Бонус</t>
  </si>
  <si>
    <t>+1</t>
  </si>
  <si>
    <t>Родной</t>
  </si>
  <si>
    <t>Анк-Морпоркский</t>
  </si>
  <si>
    <t>Письменный</t>
  </si>
  <si>
    <t>Разговорный</t>
  </si>
  <si>
    <t>Своя собственная</t>
  </si>
  <si>
    <t>Чувство долга (Опера)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</si>
</sst>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0">
    <xf numFmtId="0" fontId="0" fillId="0" borderId="0" xfId="0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2" fillId="0" borderId="7" xfId="0" applyFont="1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5" xfId="0" applyBorder="1"/>
    <xf numFmtId="0" fontId="0" fillId="0" borderId="10" xfId="0" applyBorder="1"/>
    <xf numFmtId="0" fontId="0" fillId="0" borderId="7" xfId="0" applyBorder="1"/>
    <xf numFmtId="0" fontId="0" fillId="0" borderId="11" xfId="0" applyBorder="1"/>
    <xf numFmtId="0" fontId="2" fillId="0" borderId="11" xfId="0" applyFont="1" applyBorder="1"/>
    <xf numFmtId="0" fontId="0" fillId="0" borderId="1" xfId="0" applyBorder="1"/>
    <xf numFmtId="0" fontId="2" fillId="0" borderId="3" xfId="0" applyFont="1" applyBorder="1"/>
    <xf numFmtId="0" fontId="0" fillId="0" borderId="4" xfId="0" applyFill="1" applyBorder="1"/>
    <xf numFmtId="0" fontId="0" fillId="0" borderId="3" xfId="0" applyFill="1" applyBorder="1"/>
    <xf numFmtId="0" fontId="0" fillId="0" borderId="12" xfId="0" applyBorder="1"/>
    <xf numFmtId="0" fontId="0" fillId="0" borderId="13" xfId="0" applyBorder="1"/>
    <xf numFmtId="0" fontId="0" fillId="0" borderId="6" xfId="0" applyFill="1" applyBorder="1"/>
    <xf numFmtId="0" fontId="1" fillId="2" borderId="0" xfId="1" applyBorder="1"/>
    <xf numFmtId="0" fontId="1" fillId="2" borderId="10" xfId="1" applyBorder="1"/>
    <xf numFmtId="0" fontId="1" fillId="2" borderId="9" xfId="1" applyBorder="1"/>
    <xf numFmtId="0" fontId="0" fillId="0" borderId="2" xfId="0" applyFill="1" applyBorder="1"/>
    <xf numFmtId="0" fontId="1" fillId="2" borderId="2" xfId="1" applyBorder="1"/>
    <xf numFmtId="0" fontId="1" fillId="2" borderId="4" xfId="1" applyBorder="1"/>
    <xf numFmtId="0" fontId="1" fillId="2" borderId="6" xfId="1" applyBorder="1"/>
    <xf numFmtId="0" fontId="2" fillId="0" borderId="4" xfId="0" applyFont="1" applyBorder="1"/>
    <xf numFmtId="0" fontId="0" fillId="3" borderId="4" xfId="0" applyFill="1" applyBorder="1"/>
    <xf numFmtId="0" fontId="0" fillId="3" borderId="6" xfId="0" applyFill="1" applyBorder="1"/>
    <xf numFmtId="0" fontId="0" fillId="3" borderId="0" xfId="0" applyFill="1" applyBorder="1"/>
    <xf numFmtId="0" fontId="0" fillId="3" borderId="10" xfId="0" applyFill="1" applyBorder="1"/>
    <xf numFmtId="0" fontId="0" fillId="3" borderId="3" xfId="0" applyFill="1" applyBorder="1"/>
    <xf numFmtId="0" fontId="2" fillId="3" borderId="2" xfId="0" applyFont="1" applyFill="1" applyBorder="1"/>
    <xf numFmtId="0" fontId="2" fillId="3" borderId="4" xfId="0" applyFont="1" applyFill="1" applyBorder="1"/>
    <xf numFmtId="49" fontId="1" fillId="2" borderId="0" xfId="1" applyNumberFormat="1" applyBorder="1"/>
    <xf numFmtId="0" fontId="2" fillId="0" borderId="9" xfId="0" applyFont="1" applyBorder="1"/>
    <xf numFmtId="0" fontId="0" fillId="0" borderId="4" xfId="0" applyBorder="1" applyProtection="1"/>
  </cellXfs>
  <cellStyles count="2">
    <cellStyle name="Нейтральный" xfId="1" builtinId="28"/>
    <cellStyle name="Обычный" xfId="0" builtinId="0"/>
  </cellStyles>
  <dxfs count="6">
    <dxf>
      <font>
        <b/>
        <i val="0"/>
      </font>
      <fill>
        <patternFill>
          <bgColor theme="9"/>
        </patternFill>
      </fill>
    </dxf>
    <dxf>
      <fill>
        <patternFill>
          <bgColor theme="9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tabSelected="1" workbookViewId="0">
      <selection activeCell="I13" sqref="I13"/>
    </sheetView>
  </sheetViews>
  <sheetFormatPr defaultRowHeight="15" x14ac:dyDescent="0.25"/>
  <cols>
    <col min="1" max="1" width="29.140625" customWidth="1"/>
    <col min="2" max="2" width="21" customWidth="1"/>
    <col min="3" max="3" width="16.42578125" customWidth="1"/>
    <col min="5" max="5" width="13.140625" customWidth="1"/>
    <col min="6" max="6" width="21.85546875" customWidth="1"/>
    <col min="7" max="7" width="10.28515625" bestFit="1" customWidth="1"/>
    <col min="8" max="8" width="12.42578125" customWidth="1"/>
    <col min="9" max="9" width="13" customWidth="1"/>
    <col min="10" max="10" width="12.5703125" customWidth="1"/>
    <col min="11" max="11" width="31.140625" customWidth="1"/>
    <col min="12" max="12" width="17.5703125" customWidth="1"/>
    <col min="13" max="13" width="14.140625" customWidth="1"/>
    <col min="14" max="14" width="23.42578125" customWidth="1"/>
    <col min="15" max="15" width="20.85546875" customWidth="1"/>
    <col min="16" max="16" width="11.85546875" customWidth="1"/>
    <col min="17" max="17" width="10.28515625" bestFit="1" customWidth="1"/>
    <col min="18" max="18" width="12" customWidth="1"/>
    <col min="19" max="19" width="17.42578125" customWidth="1"/>
  </cols>
  <sheetData>
    <row r="1" spans="1:15" x14ac:dyDescent="0.25">
      <c r="A1" s="1" t="s">
        <v>0</v>
      </c>
      <c r="B1" s="35" t="s">
        <v>63</v>
      </c>
      <c r="F1" s="15" t="s">
        <v>21</v>
      </c>
      <c r="G1" s="8"/>
      <c r="H1" s="8" t="s">
        <v>22</v>
      </c>
      <c r="I1" s="2" t="s">
        <v>23</v>
      </c>
      <c r="K1" s="1" t="s">
        <v>29</v>
      </c>
      <c r="L1" s="2" t="s">
        <v>30</v>
      </c>
      <c r="N1" s="1" t="s">
        <v>31</v>
      </c>
      <c r="O1" s="2" t="s">
        <v>30</v>
      </c>
    </row>
    <row r="2" spans="1:15" x14ac:dyDescent="0.25">
      <c r="A2" s="16" t="s">
        <v>1</v>
      </c>
      <c r="B2" s="36" t="s">
        <v>6</v>
      </c>
      <c r="F2" s="3" t="s">
        <v>24</v>
      </c>
      <c r="G2" s="9">
        <f>B20</f>
        <v>10</v>
      </c>
      <c r="H2" s="9">
        <f>_xlfn.FLOOR.PRECISE(IF(ISBLANK(C23),B23,C23)*1)</f>
        <v>5</v>
      </c>
      <c r="I2" s="4">
        <f>_xlfn.FLOOR.PRECISE(IF(ISBLANK(C22),B22,C22)+3)</f>
        <v>8</v>
      </c>
      <c r="K2" s="34" t="s">
        <v>47</v>
      </c>
      <c r="L2" s="30">
        <v>5</v>
      </c>
      <c r="N2" s="34" t="s">
        <v>66</v>
      </c>
      <c r="O2" s="30">
        <v>-15</v>
      </c>
    </row>
    <row r="3" spans="1:15" x14ac:dyDescent="0.25">
      <c r="A3" s="3" t="s">
        <v>2</v>
      </c>
      <c r="B3" s="30">
        <v>75</v>
      </c>
      <c r="F3" s="3" t="s">
        <v>25</v>
      </c>
      <c r="G3" s="9">
        <f>B20*2</f>
        <v>20</v>
      </c>
      <c r="H3" s="9">
        <f>_xlfn.FLOOR.PRECISE(IF(ISBLANK(C23),B23,C23)*0.8)</f>
        <v>4</v>
      </c>
      <c r="I3" s="4">
        <f>I2-1</f>
        <v>7</v>
      </c>
      <c r="K3" s="34" t="s">
        <v>64</v>
      </c>
      <c r="L3" s="30">
        <v>10</v>
      </c>
      <c r="N3" s="34" t="s">
        <v>136</v>
      </c>
      <c r="O3" s="30">
        <v>-10</v>
      </c>
    </row>
    <row r="4" spans="1:15" x14ac:dyDescent="0.25">
      <c r="A4" s="3" t="s">
        <v>3</v>
      </c>
      <c r="B4" s="39">
        <f>B3*2</f>
        <v>150</v>
      </c>
      <c r="F4" s="3" t="s">
        <v>26</v>
      </c>
      <c r="G4" s="9">
        <f>B20*3</f>
        <v>30</v>
      </c>
      <c r="H4" s="9">
        <f>_xlfn.FLOOR.PRECISE(IF(ISBLANK(C23),B23,C23)*0.6)</f>
        <v>3</v>
      </c>
      <c r="I4" s="4">
        <f>I2-2</f>
        <v>6</v>
      </c>
      <c r="K4" s="34" t="s">
        <v>65</v>
      </c>
      <c r="L4" s="30">
        <v>10</v>
      </c>
      <c r="N4" s="34"/>
      <c r="O4" s="30"/>
    </row>
    <row r="5" spans="1:15" x14ac:dyDescent="0.25">
      <c r="A5" s="3" t="s">
        <v>5</v>
      </c>
      <c r="B5" s="30">
        <v>165</v>
      </c>
      <c r="F5" s="3" t="s">
        <v>27</v>
      </c>
      <c r="G5" s="9">
        <f>B20*6</f>
        <v>60</v>
      </c>
      <c r="H5" s="9">
        <f>_xlfn.FLOOR.PRECISE(IF(ISBLANK(C23),B23,C23)*0.4)</f>
        <v>2</v>
      </c>
      <c r="I5" s="4">
        <f>I2-3</f>
        <v>5</v>
      </c>
      <c r="K5" s="34" t="s">
        <v>69</v>
      </c>
      <c r="L5" s="30">
        <v>2</v>
      </c>
      <c r="N5" s="34"/>
      <c r="O5" s="30"/>
    </row>
    <row r="6" spans="1:15" ht="15.75" thickBot="1" x14ac:dyDescent="0.3">
      <c r="A6" s="3" t="s">
        <v>4</v>
      </c>
      <c r="B6" s="30">
        <v>52</v>
      </c>
      <c r="F6" s="10" t="s">
        <v>28</v>
      </c>
      <c r="G6" s="11">
        <f>B20*10</f>
        <v>100</v>
      </c>
      <c r="H6" s="11">
        <f>_xlfn.FLOOR.PRECISE(IF(ISBLANK(C23),B23,C23)*0.2)</f>
        <v>1</v>
      </c>
      <c r="I6" s="5">
        <f>I2-4</f>
        <v>4</v>
      </c>
      <c r="K6" s="34" t="s">
        <v>73</v>
      </c>
      <c r="L6" s="30">
        <v>5</v>
      </c>
      <c r="N6" s="34"/>
      <c r="O6" s="30"/>
    </row>
    <row r="7" spans="1:15" ht="15.75" thickBot="1" x14ac:dyDescent="0.3">
      <c r="A7" s="10" t="s">
        <v>7</v>
      </c>
      <c r="B7" s="31">
        <v>0</v>
      </c>
      <c r="K7" s="34" t="s">
        <v>79</v>
      </c>
      <c r="L7" s="30">
        <v>5</v>
      </c>
      <c r="N7" s="34"/>
      <c r="O7" s="30"/>
    </row>
    <row r="8" spans="1:15" ht="15.75" thickBot="1" x14ac:dyDescent="0.3">
      <c r="F8" s="15" t="s">
        <v>53</v>
      </c>
      <c r="G8" s="2">
        <f>C10+C11+C12+C13+D22+D23+D15+D16+D17+D18</f>
        <v>35</v>
      </c>
      <c r="K8" s="34"/>
      <c r="L8" s="30"/>
      <c r="N8" s="34"/>
      <c r="O8" s="30"/>
    </row>
    <row r="9" spans="1:15" x14ac:dyDescent="0.25">
      <c r="A9" s="1" t="s">
        <v>8</v>
      </c>
      <c r="B9" s="8"/>
      <c r="C9" s="2"/>
      <c r="F9" s="3" t="s">
        <v>68</v>
      </c>
      <c r="G9" s="17">
        <f>L17+L25+D31+C42</f>
        <v>45</v>
      </c>
      <c r="K9" s="34"/>
      <c r="L9" s="30"/>
      <c r="N9" s="34"/>
      <c r="O9" s="30"/>
    </row>
    <row r="10" spans="1:15" x14ac:dyDescent="0.25">
      <c r="A10" s="3" t="s">
        <v>9</v>
      </c>
      <c r="B10" s="32">
        <v>10</v>
      </c>
      <c r="C10" s="4">
        <f>-(10-B10)*10</f>
        <v>0</v>
      </c>
      <c r="F10" s="3" t="s">
        <v>54</v>
      </c>
      <c r="G10" s="4">
        <f>O17+O25</f>
        <v>-30</v>
      </c>
      <c r="K10" s="34"/>
      <c r="L10" s="30"/>
      <c r="N10" s="34"/>
      <c r="O10" s="30"/>
    </row>
    <row r="11" spans="1:15" x14ac:dyDescent="0.25">
      <c r="A11" s="3" t="s">
        <v>10</v>
      </c>
      <c r="B11" s="32">
        <v>11</v>
      </c>
      <c r="C11" s="4">
        <f>-(10-B11)*20</f>
        <v>20</v>
      </c>
      <c r="F11" s="3" t="s">
        <v>49</v>
      </c>
      <c r="G11" s="30">
        <v>30</v>
      </c>
      <c r="K11" s="34" t="s">
        <v>67</v>
      </c>
      <c r="L11" s="30">
        <v>8</v>
      </c>
      <c r="N11" s="34"/>
      <c r="O11" s="30"/>
    </row>
    <row r="12" spans="1:15" x14ac:dyDescent="0.25">
      <c r="A12" s="3" t="s">
        <v>11</v>
      </c>
      <c r="B12" s="32">
        <v>11</v>
      </c>
      <c r="C12" s="4">
        <f>-(10-B12)*20</f>
        <v>20</v>
      </c>
      <c r="F12" s="3" t="s">
        <v>50</v>
      </c>
      <c r="G12" s="4" t="str">
        <f>IF(((G10+G11)&gt;=0),"Да","Нет")</f>
        <v>Да</v>
      </c>
      <c r="K12" s="34"/>
      <c r="L12" s="30"/>
      <c r="N12" s="34"/>
      <c r="O12" s="30"/>
    </row>
    <row r="13" spans="1:15" ht="15.75" thickBot="1" x14ac:dyDescent="0.3">
      <c r="A13" s="10" t="s">
        <v>12</v>
      </c>
      <c r="B13" s="33">
        <v>9</v>
      </c>
      <c r="C13" s="5">
        <f>-(10-B13)*10</f>
        <v>-10</v>
      </c>
      <c r="F13" s="3" t="s">
        <v>55</v>
      </c>
      <c r="G13" s="4">
        <f ca="1">L46</f>
        <v>20</v>
      </c>
      <c r="K13" s="34"/>
      <c r="L13" s="30"/>
      <c r="N13" s="34"/>
      <c r="O13" s="30"/>
    </row>
    <row r="14" spans="1:15" ht="15.75" thickBot="1" x14ac:dyDescent="0.3">
      <c r="A14" s="9"/>
      <c r="B14" s="9"/>
      <c r="C14" s="9"/>
      <c r="F14" s="3" t="s">
        <v>56</v>
      </c>
      <c r="G14" s="4"/>
      <c r="K14" s="34"/>
      <c r="L14" s="30"/>
      <c r="N14" s="34"/>
      <c r="O14" s="30"/>
    </row>
    <row r="15" spans="1:15" x14ac:dyDescent="0.25">
      <c r="A15" s="15" t="s">
        <v>13</v>
      </c>
      <c r="B15" s="8">
        <f>B10</f>
        <v>10</v>
      </c>
      <c r="C15" s="24">
        <f>B15</f>
        <v>10</v>
      </c>
      <c r="D15" s="25">
        <f>IF(ISBLANK(C15),0,(C15-B15)*2)</f>
        <v>0</v>
      </c>
      <c r="F15" s="3"/>
      <c r="G15" s="4"/>
      <c r="K15" s="34"/>
      <c r="L15" s="30"/>
      <c r="N15" s="34"/>
      <c r="O15" s="30"/>
    </row>
    <row r="16" spans="1:15" x14ac:dyDescent="0.25">
      <c r="A16" s="3" t="s">
        <v>16</v>
      </c>
      <c r="B16" s="9">
        <f>B12</f>
        <v>11</v>
      </c>
      <c r="C16" s="22">
        <f>B16</f>
        <v>11</v>
      </c>
      <c r="D16" s="17">
        <f>IF(ISBLANK(C16),0,(C16-B16)*5)</f>
        <v>0</v>
      </c>
      <c r="F16" s="16" t="s">
        <v>57</v>
      </c>
      <c r="G16" s="29">
        <f ca="1">G8+G9+G13+G14</f>
        <v>100</v>
      </c>
      <c r="K16" s="34"/>
      <c r="L16" s="30"/>
      <c r="N16" s="34"/>
      <c r="O16" s="30"/>
    </row>
    <row r="17" spans="1:15" ht="15.75" thickBot="1" x14ac:dyDescent="0.3">
      <c r="A17" s="3" t="s">
        <v>15</v>
      </c>
      <c r="B17" s="9">
        <f>B12</f>
        <v>11</v>
      </c>
      <c r="C17" s="22">
        <v>12</v>
      </c>
      <c r="D17" s="17">
        <f>IF(ISBLANK(C17),0,(C17-B17)*5)</f>
        <v>5</v>
      </c>
      <c r="F17" s="3" t="s">
        <v>58</v>
      </c>
      <c r="G17" s="30">
        <v>70</v>
      </c>
      <c r="K17" s="6" t="s">
        <v>45</v>
      </c>
      <c r="L17" s="7">
        <f>SUM(L2:L16)</f>
        <v>45</v>
      </c>
      <c r="N17" s="6" t="s">
        <v>45</v>
      </c>
      <c r="O17" s="7">
        <f>-(ABS(SUMIF(O2:O16,"&gt;0"))+ABS(SUMIF(O2:O16,"&lt;0")))</f>
        <v>-25</v>
      </c>
    </row>
    <row r="18" spans="1:15" ht="15.75" thickBot="1" x14ac:dyDescent="0.3">
      <c r="A18" s="10" t="s">
        <v>14</v>
      </c>
      <c r="B18" s="11">
        <f>B13</f>
        <v>9</v>
      </c>
      <c r="C18" s="23">
        <f>B18</f>
        <v>9</v>
      </c>
      <c r="D18" s="21">
        <f>IF(ISBLANK(C18),0,(C18-B18)*3)</f>
        <v>0</v>
      </c>
      <c r="F18" s="18" t="s">
        <v>59</v>
      </c>
      <c r="G18" s="4">
        <f ca="1">-(G16-G17+G10)</f>
        <v>0</v>
      </c>
    </row>
    <row r="19" spans="1:15" ht="15.75" thickBot="1" x14ac:dyDescent="0.3">
      <c r="F19" s="10" t="s">
        <v>50</v>
      </c>
      <c r="G19" s="5" t="str">
        <f ca="1">IF((G16-G17+G10)&lt;=0,"Да","Нет")</f>
        <v>Да</v>
      </c>
      <c r="K19" s="1" t="s">
        <v>32</v>
      </c>
      <c r="L19" s="2"/>
      <c r="N19" s="1" t="s">
        <v>33</v>
      </c>
      <c r="O19" s="2"/>
    </row>
    <row r="20" spans="1:15" x14ac:dyDescent="0.25">
      <c r="A20" s="15" t="s">
        <v>17</v>
      </c>
      <c r="B20" s="8">
        <f>ROUND((B10*B10)/10,0)</f>
        <v>10</v>
      </c>
      <c r="C20" s="8"/>
      <c r="D20" s="2"/>
      <c r="K20" s="34"/>
      <c r="L20" s="17">
        <f>IF(ISBLANK(K20),,-1)</f>
        <v>0</v>
      </c>
      <c r="N20" s="34" t="s">
        <v>76</v>
      </c>
      <c r="O20" s="4">
        <f>IF(ISBLANK(N20),,-1)</f>
        <v>-1</v>
      </c>
    </row>
    <row r="21" spans="1:15" x14ac:dyDescent="0.25">
      <c r="A21" s="3" t="s">
        <v>18</v>
      </c>
      <c r="B21" s="9">
        <f>ROUND((B10*B10)/5,0)</f>
        <v>20</v>
      </c>
      <c r="C21" s="9"/>
      <c r="D21" s="4"/>
      <c r="K21" s="34"/>
      <c r="L21" s="17">
        <f t="shared" ref="L21:L24" si="0">IF(ISBLANK(K21),,-1)</f>
        <v>0</v>
      </c>
      <c r="N21" s="34" t="s">
        <v>80</v>
      </c>
      <c r="O21" s="4">
        <f>IF(ISBLANK(N21),,-1)</f>
        <v>-1</v>
      </c>
    </row>
    <row r="22" spans="1:15" x14ac:dyDescent="0.25">
      <c r="A22" s="3" t="s">
        <v>19</v>
      </c>
      <c r="B22" s="9">
        <f>(B13+B11)/4</f>
        <v>5</v>
      </c>
      <c r="C22" s="22">
        <f>B22</f>
        <v>5</v>
      </c>
      <c r="D22" s="17">
        <f>IF(ISBLANK(C22),0,((C22-B22)/0.25)*5)</f>
        <v>0</v>
      </c>
      <c r="K22" s="34"/>
      <c r="L22" s="17">
        <f t="shared" si="0"/>
        <v>0</v>
      </c>
      <c r="N22" s="34" t="s">
        <v>81</v>
      </c>
      <c r="O22" s="4">
        <f t="shared" ref="O22:O24" si="1">IF(ISBLANK(N22),,-1)</f>
        <v>-1</v>
      </c>
    </row>
    <row r="23" spans="1:15" ht="15.75" thickBot="1" x14ac:dyDescent="0.3">
      <c r="A23" s="10" t="s">
        <v>20</v>
      </c>
      <c r="B23" s="11">
        <f>_xlfn.FLOOR.PRECISE(B22)</f>
        <v>5</v>
      </c>
      <c r="C23" s="23">
        <f>B23</f>
        <v>5</v>
      </c>
      <c r="D23" s="21">
        <f>IF(ISBLANK(C23),0,(C23-B23)*5)</f>
        <v>0</v>
      </c>
      <c r="K23" s="34"/>
      <c r="L23" s="17">
        <f t="shared" si="0"/>
        <v>0</v>
      </c>
      <c r="N23" s="34" t="s">
        <v>82</v>
      </c>
      <c r="O23" s="4">
        <f t="shared" si="1"/>
        <v>-1</v>
      </c>
    </row>
    <row r="24" spans="1:15" ht="15.75" thickBot="1" x14ac:dyDescent="0.3">
      <c r="K24" s="34"/>
      <c r="L24" s="17">
        <f t="shared" si="0"/>
        <v>0</v>
      </c>
      <c r="N24" s="34" t="s">
        <v>83</v>
      </c>
      <c r="O24" s="4">
        <f t="shared" si="1"/>
        <v>-1</v>
      </c>
    </row>
    <row r="25" spans="1:15" ht="15.75" thickBot="1" x14ac:dyDescent="0.3">
      <c r="A25" s="1" t="s">
        <v>37</v>
      </c>
      <c r="B25" s="38" t="s">
        <v>134</v>
      </c>
      <c r="C25" s="38" t="s">
        <v>133</v>
      </c>
      <c r="D25" s="2"/>
      <c r="K25" s="6" t="s">
        <v>45</v>
      </c>
      <c r="L25" s="7">
        <f>SUM(L19:L24)</f>
        <v>0</v>
      </c>
      <c r="N25" s="6" t="s">
        <v>45</v>
      </c>
      <c r="O25" s="7">
        <f>SUM(O19:O24)</f>
        <v>-5</v>
      </c>
    </row>
    <row r="26" spans="1:15" ht="15.75" thickBot="1" x14ac:dyDescent="0.3">
      <c r="A26" s="34" t="s">
        <v>132</v>
      </c>
      <c r="B26" s="32" t="s">
        <v>131</v>
      </c>
      <c r="C26" s="32" t="s">
        <v>131</v>
      </c>
      <c r="D26" s="17">
        <f>IF(C26="Родной",0,IF(C26="В совершенстве",3,IF(C26="С ошибками",2,IF(C26="Ломаный",1,IF(C26="Отсутствует",0,""))))) + IF(B26="Родной",0,IF(B26="В совершенстве",3,IF(B26="С акцентом",2,IF(B26="Ломаный",1,IF(B26="Отсутствует",0,"")))))</f>
        <v>0</v>
      </c>
    </row>
    <row r="27" spans="1:15" x14ac:dyDescent="0.25">
      <c r="A27" s="34"/>
      <c r="B27" s="32"/>
      <c r="C27" s="32"/>
      <c r="D27" s="17"/>
      <c r="F27" s="1" t="s">
        <v>42</v>
      </c>
      <c r="G27" s="8" t="s">
        <v>43</v>
      </c>
      <c r="H27" s="8" t="s">
        <v>86</v>
      </c>
      <c r="I27" s="8" t="s">
        <v>48</v>
      </c>
      <c r="J27" s="8" t="s">
        <v>129</v>
      </c>
      <c r="K27" s="8" t="s">
        <v>44</v>
      </c>
      <c r="L27" s="2" t="s">
        <v>30</v>
      </c>
    </row>
    <row r="28" spans="1:15" x14ac:dyDescent="0.25">
      <c r="A28" s="34"/>
      <c r="B28" s="32"/>
      <c r="C28" s="32"/>
      <c r="D28" s="17" t="str">
        <f t="shared" ref="D28:D30" si="2">IF(C28="Родной",0,IF(C28="В совершенстве",3,IF(C28="С акцентом",2,IF(C28="Ломаный",1,IF(C28="Отсутствует",0,"")))))</f>
        <v/>
      </c>
      <c r="F28" s="34" t="s">
        <v>67</v>
      </c>
      <c r="G28" s="32"/>
      <c r="H28" s="32"/>
      <c r="I28" t="str">
        <f ca="1">IFERROR(H28&amp;"+"&amp;TEXT(G28-INDIRECT(H28,TRUE),0),"")</f>
        <v/>
      </c>
      <c r="J28" s="37"/>
      <c r="K28" s="32"/>
      <c r="L28" s="17" t="str">
        <f t="shared" ref="L28:L45" ca="1" si="3">IFERROR(IF((G28-(INDIRECT(H28,TRUE)-IF(K28="лёгкое",0,IF(K28="среднее",1,IF(K28="трудное",2,IF(K28="очень трудное",3,"ошибка"))))))&lt;0,"ошибка",IF((G28-(INDIRECT(H28,TRUE)-IF(K28="лёгкое",0,IF(K28="среднее",1,IF(K28="трудное",2,IF(K28="очень трудное",3,"ошибка"))))))&gt;1,((G28-(INDIRECT(H28,TRUE)-IF(K28="лёгкое",0,IF(K28="среднее",1,IF(K28="трудное",2,IF(K28="очень трудное",3,"ошибка"))))))-1)*4,IF((G28-(INDIRECT(H28,TRUE)-IF(K28="лёгкое",0,IF(K28="среднее",1,IF(K28="трудное",2,IF(K28="очень трудное",3,"ошибка"))))))=1,2,IF((G28-(INDIRECT(H28,TRUE)-IF(K28="лёгкое",0,IF(K28="среднее",1,IF(K28="трудное",2,IF(K28="очень трудное",3,"ошибка"))))))=0,1,"странная ошибка")))),"")</f>
        <v/>
      </c>
    </row>
    <row r="29" spans="1:15" x14ac:dyDescent="0.25">
      <c r="A29" s="34"/>
      <c r="B29" s="32"/>
      <c r="C29" s="32"/>
      <c r="D29" s="17" t="str">
        <f t="shared" si="2"/>
        <v/>
      </c>
      <c r="F29" s="34" t="s">
        <v>70</v>
      </c>
      <c r="G29" s="32">
        <v>11</v>
      </c>
      <c r="H29" s="32" t="s">
        <v>10</v>
      </c>
      <c r="I29" t="str">
        <f t="shared" ref="I29:I45" ca="1" si="4">IFERROR(H29&amp;"+"&amp;TEXT(G29-INDIRECT(H29,TRUE),0),"")</f>
        <v>DX+0</v>
      </c>
      <c r="J29" s="37" t="s">
        <v>130</v>
      </c>
      <c r="K29" s="32" t="s">
        <v>72</v>
      </c>
      <c r="L29" s="17">
        <f t="shared" ca="1" si="3"/>
        <v>1</v>
      </c>
    </row>
    <row r="30" spans="1:15" x14ac:dyDescent="0.25">
      <c r="A30" s="34"/>
      <c r="B30" s="32"/>
      <c r="C30" s="32"/>
      <c r="D30" s="17" t="str">
        <f t="shared" si="2"/>
        <v/>
      </c>
      <c r="F30" s="34" t="s">
        <v>71</v>
      </c>
      <c r="G30" s="32">
        <v>11</v>
      </c>
      <c r="H30" s="32" t="s">
        <v>11</v>
      </c>
      <c r="I30" t="str">
        <f t="shared" ca="1" si="4"/>
        <v>IQ+0</v>
      </c>
      <c r="J30" s="37" t="s">
        <v>130</v>
      </c>
      <c r="K30" s="32" t="s">
        <v>72</v>
      </c>
      <c r="L30" s="17">
        <f t="shared" ca="1" si="3"/>
        <v>1</v>
      </c>
    </row>
    <row r="31" spans="1:15" ht="15.75" thickBot="1" x14ac:dyDescent="0.3">
      <c r="A31" s="12" t="s">
        <v>51</v>
      </c>
      <c r="B31" s="13"/>
      <c r="C31" s="13"/>
      <c r="D31" s="7">
        <f>SUM(D26:D30)</f>
        <v>0</v>
      </c>
      <c r="F31" s="34" t="s">
        <v>74</v>
      </c>
      <c r="G31" s="32">
        <v>11</v>
      </c>
      <c r="H31" s="32" t="s">
        <v>11</v>
      </c>
      <c r="I31" t="str">
        <f t="shared" ca="1" si="4"/>
        <v>IQ+0</v>
      </c>
      <c r="J31" s="37" t="s">
        <v>130</v>
      </c>
      <c r="K31" s="32" t="s">
        <v>75</v>
      </c>
      <c r="L31" s="17">
        <f t="shared" ca="1" si="3"/>
        <v>2</v>
      </c>
    </row>
    <row r="32" spans="1:15" ht="15.75" thickBot="1" x14ac:dyDescent="0.3">
      <c r="A32" s="3"/>
      <c r="B32" s="9"/>
      <c r="C32" s="9"/>
      <c r="F32" s="34" t="s">
        <v>77</v>
      </c>
      <c r="G32" s="32">
        <v>14</v>
      </c>
      <c r="H32" s="32" t="s">
        <v>15</v>
      </c>
      <c r="I32" t="str">
        <f t="shared" ca="1" si="4"/>
        <v>Per+2</v>
      </c>
      <c r="J32" s="37"/>
      <c r="K32" s="32" t="s">
        <v>72</v>
      </c>
      <c r="L32" s="17">
        <f t="shared" ca="1" si="3"/>
        <v>4</v>
      </c>
    </row>
    <row r="33" spans="1:12" x14ac:dyDescent="0.25">
      <c r="A33" s="1" t="s">
        <v>38</v>
      </c>
      <c r="B33" s="8"/>
      <c r="C33" s="2" t="s">
        <v>46</v>
      </c>
      <c r="F33" s="34" t="s">
        <v>78</v>
      </c>
      <c r="G33" s="32">
        <v>14</v>
      </c>
      <c r="H33" s="32" t="s">
        <v>11</v>
      </c>
      <c r="I33" t="str">
        <f t="shared" ca="1" si="4"/>
        <v>IQ+3</v>
      </c>
      <c r="J33" s="37"/>
      <c r="K33" s="32" t="s">
        <v>75</v>
      </c>
      <c r="L33" s="17">
        <f t="shared" ca="1" si="3"/>
        <v>12</v>
      </c>
    </row>
    <row r="34" spans="1:12" x14ac:dyDescent="0.25">
      <c r="A34" s="3" t="s">
        <v>40</v>
      </c>
      <c r="B34" s="32">
        <v>5</v>
      </c>
      <c r="C34" s="4"/>
      <c r="F34" s="34"/>
      <c r="G34" s="32"/>
      <c r="H34" s="32"/>
      <c r="I34" t="str">
        <f t="shared" ca="1" si="4"/>
        <v/>
      </c>
      <c r="J34" s="37"/>
      <c r="K34" s="32"/>
      <c r="L34" s="17" t="str">
        <f t="shared" ca="1" si="3"/>
        <v/>
      </c>
    </row>
    <row r="35" spans="1:12" x14ac:dyDescent="0.25">
      <c r="A35" s="3" t="s">
        <v>39</v>
      </c>
      <c r="B35" s="32">
        <v>5</v>
      </c>
      <c r="C35" s="17">
        <f>(B35-B34)*5</f>
        <v>0</v>
      </c>
      <c r="F35" s="34"/>
      <c r="G35" s="32"/>
      <c r="H35" s="32"/>
      <c r="I35" t="str">
        <f t="shared" ca="1" si="4"/>
        <v/>
      </c>
      <c r="J35" s="37"/>
      <c r="K35" s="32"/>
      <c r="L35" s="17" t="str">
        <f t="shared" ca="1" si="3"/>
        <v/>
      </c>
    </row>
    <row r="36" spans="1:12" x14ac:dyDescent="0.25">
      <c r="A36" s="3"/>
      <c r="B36" s="9"/>
      <c r="C36" s="4"/>
      <c r="F36" s="34"/>
      <c r="G36" s="32"/>
      <c r="H36" s="32"/>
      <c r="I36" t="str">
        <f t="shared" ca="1" si="4"/>
        <v/>
      </c>
      <c r="J36" s="37"/>
      <c r="K36" s="32"/>
      <c r="L36" s="17" t="str">
        <f t="shared" ca="1" si="3"/>
        <v/>
      </c>
    </row>
    <row r="37" spans="1:12" x14ac:dyDescent="0.25">
      <c r="A37" s="16" t="s">
        <v>41</v>
      </c>
      <c r="B37" s="9"/>
      <c r="C37" s="4"/>
      <c r="F37" s="34"/>
      <c r="G37" s="32"/>
      <c r="H37" s="32"/>
      <c r="I37" t="str">
        <f t="shared" ca="1" si="4"/>
        <v/>
      </c>
      <c r="J37" s="37"/>
      <c r="K37" s="32"/>
      <c r="L37" s="17" t="str">
        <f t="shared" ca="1" si="3"/>
        <v/>
      </c>
    </row>
    <row r="38" spans="1:12" x14ac:dyDescent="0.25">
      <c r="A38" s="34" t="s">
        <v>52</v>
      </c>
      <c r="B38" s="32" t="s">
        <v>135</v>
      </c>
      <c r="C38" s="17">
        <f>IF(B38="Своя собственная",0,IF(B38="Культура своей расы",1,IF(B38="Культура чужой расы",2,"")))</f>
        <v>0</v>
      </c>
      <c r="F38" s="34"/>
      <c r="G38" s="32"/>
      <c r="H38" s="32"/>
      <c r="I38" t="str">
        <f t="shared" ca="1" si="4"/>
        <v/>
      </c>
      <c r="J38" s="37"/>
      <c r="K38" s="32"/>
      <c r="L38" s="17" t="str">
        <f t="shared" ca="1" si="3"/>
        <v/>
      </c>
    </row>
    <row r="39" spans="1:12" x14ac:dyDescent="0.25">
      <c r="A39" s="34"/>
      <c r="B39" s="32"/>
      <c r="C39" s="17" t="str">
        <f t="shared" ref="C39:C41" si="5">IF(B39="Своя собственная",0,IF(B39="Культура своей расы",1,IF(B39="Культура чужой расы",2,"")))</f>
        <v/>
      </c>
      <c r="F39" s="34"/>
      <c r="G39" s="32"/>
      <c r="H39" s="32"/>
      <c r="I39" t="str">
        <f t="shared" ca="1" si="4"/>
        <v/>
      </c>
      <c r="J39" s="37"/>
      <c r="K39" s="32"/>
      <c r="L39" s="17" t="str">
        <f t="shared" ca="1" si="3"/>
        <v/>
      </c>
    </row>
    <row r="40" spans="1:12" x14ac:dyDescent="0.25">
      <c r="A40" s="34"/>
      <c r="B40" s="32"/>
      <c r="C40" s="17" t="str">
        <f t="shared" si="5"/>
        <v/>
      </c>
      <c r="F40" s="34"/>
      <c r="G40" s="32"/>
      <c r="H40" s="32"/>
      <c r="I40" t="str">
        <f t="shared" ca="1" si="4"/>
        <v/>
      </c>
      <c r="J40" s="37"/>
      <c r="K40" s="32"/>
      <c r="L40" s="17" t="str">
        <f t="shared" ca="1" si="3"/>
        <v/>
      </c>
    </row>
    <row r="41" spans="1:12" x14ac:dyDescent="0.25">
      <c r="A41" s="34"/>
      <c r="B41" s="32"/>
      <c r="C41" s="17" t="str">
        <f t="shared" si="5"/>
        <v/>
      </c>
      <c r="F41" s="34"/>
      <c r="G41" s="32"/>
      <c r="H41" s="32"/>
      <c r="I41" t="str">
        <f t="shared" ca="1" si="4"/>
        <v/>
      </c>
      <c r="J41" s="37"/>
      <c r="K41" s="32"/>
      <c r="L41" s="17" t="str">
        <f t="shared" ca="1" si="3"/>
        <v/>
      </c>
    </row>
    <row r="42" spans="1:12" ht="15.75" thickBot="1" x14ac:dyDescent="0.3">
      <c r="A42" s="12" t="s">
        <v>51</v>
      </c>
      <c r="B42" s="13"/>
      <c r="C42" s="7">
        <f>SUM(C35:C41)</f>
        <v>0</v>
      </c>
      <c r="F42" s="34"/>
      <c r="G42" s="32"/>
      <c r="H42" s="32"/>
      <c r="I42" t="str">
        <f t="shared" ca="1" si="4"/>
        <v/>
      </c>
      <c r="J42" s="37"/>
      <c r="K42" s="32"/>
      <c r="L42" s="17" t="str">
        <f t="shared" ca="1" si="3"/>
        <v/>
      </c>
    </row>
    <row r="43" spans="1:12" ht="15.75" thickBot="1" x14ac:dyDescent="0.3">
      <c r="F43" s="34"/>
      <c r="G43" s="32"/>
      <c r="H43" s="32"/>
      <c r="I43" t="str">
        <f t="shared" ca="1" si="4"/>
        <v/>
      </c>
      <c r="J43" s="37"/>
      <c r="K43" s="32"/>
      <c r="L43" s="17" t="str">
        <f t="shared" ca="1" si="3"/>
        <v/>
      </c>
    </row>
    <row r="44" spans="1:12" x14ac:dyDescent="0.25">
      <c r="A44" s="19" t="s">
        <v>60</v>
      </c>
      <c r="B44" s="20"/>
      <c r="F44" s="34"/>
      <c r="G44" s="32"/>
      <c r="H44" s="32"/>
      <c r="I44" t="str">
        <f t="shared" ca="1" si="4"/>
        <v/>
      </c>
      <c r="J44" s="37"/>
      <c r="K44" s="32"/>
      <c r="L44" s="17" t="str">
        <f t="shared" ca="1" si="3"/>
        <v/>
      </c>
    </row>
    <row r="45" spans="1:12" x14ac:dyDescent="0.25">
      <c r="A45" s="3" t="s">
        <v>61</v>
      </c>
      <c r="B45" s="17" t="str">
        <f>VLOOKUP(ST,Лист2!A1:C52,2)</f>
        <v>1d-2</v>
      </c>
      <c r="F45" s="34"/>
      <c r="G45" s="32"/>
      <c r="H45" s="32"/>
      <c r="I45" t="str">
        <f t="shared" ca="1" si="4"/>
        <v/>
      </c>
      <c r="J45" s="37"/>
      <c r="K45" s="32"/>
      <c r="L45" s="17" t="str">
        <f t="shared" ca="1" si="3"/>
        <v/>
      </c>
    </row>
    <row r="46" spans="1:12" ht="15.75" thickBot="1" x14ac:dyDescent="0.3">
      <c r="A46" s="10" t="s">
        <v>62</v>
      </c>
      <c r="B46" s="21" t="str">
        <f>VLOOKUP(ST,Лист2!A1:C52,3)</f>
        <v>1d</v>
      </c>
      <c r="F46" s="12"/>
      <c r="G46" s="13"/>
      <c r="H46" s="13"/>
      <c r="I46" s="13"/>
      <c r="J46" s="13"/>
      <c r="K46" s="14" t="s">
        <v>45</v>
      </c>
      <c r="L46" s="7">
        <f ca="1">SUM(L28:L45)</f>
        <v>20</v>
      </c>
    </row>
    <row r="47" spans="1:12" ht="15.75" thickBot="1" x14ac:dyDescent="0.3"/>
    <row r="48" spans="1:12" x14ac:dyDescent="0.25">
      <c r="A48" s="15" t="s">
        <v>34</v>
      </c>
      <c r="B48" s="26">
        <v>0</v>
      </c>
    </row>
    <row r="49" spans="1:4" x14ac:dyDescent="0.25">
      <c r="A49" s="3" t="s">
        <v>35</v>
      </c>
      <c r="B49" s="27">
        <v>0</v>
      </c>
    </row>
    <row r="50" spans="1:4" ht="15.75" thickBot="1" x14ac:dyDescent="0.3">
      <c r="A50" s="10" t="s">
        <v>36</v>
      </c>
      <c r="B50" s="28">
        <v>0</v>
      </c>
    </row>
    <row r="51" spans="1:4" x14ac:dyDescent="0.25">
      <c r="C51" s="9"/>
      <c r="D51" s="9"/>
    </row>
    <row r="52" spans="1:4" x14ac:dyDescent="0.25">
      <c r="C52" s="9"/>
      <c r="D52" s="9"/>
    </row>
  </sheetData>
  <conditionalFormatting sqref="G12">
    <cfRule type="expression" dxfId="5" priority="5">
      <formula>$G$12="Нет"</formula>
    </cfRule>
    <cfRule type="expression" dxfId="4" priority="6">
      <formula>$G$12="Да"</formula>
    </cfRule>
    <cfRule type="iconSet" priority="8">
      <iconSet>
        <cfvo type="percent" val="0"/>
        <cfvo type="percent" val="33"/>
        <cfvo type="percent" val="67"/>
      </iconSet>
    </cfRule>
    <cfRule type="colorScale" priority="9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G19">
    <cfRule type="expression" dxfId="3" priority="3">
      <formula>$G$19="Нет"</formula>
    </cfRule>
    <cfRule type="expression" dxfId="2" priority="4">
      <formula>$G$19="Да"</formula>
    </cfRule>
  </conditionalFormatting>
  <conditionalFormatting sqref="G18">
    <cfRule type="expression" dxfId="1" priority="2">
      <formula>$G$18&lt;&gt;0</formula>
    </cfRule>
  </conditionalFormatting>
  <conditionalFormatting sqref="G10">
    <cfRule type="expression" dxfId="0" priority="1">
      <formula>($G$10+$G$11)&lt;&gt;0</formula>
    </cfRule>
  </conditionalFormatting>
  <dataValidations count="14">
    <dataValidation type="list" allowBlank="1" showInputMessage="1" showErrorMessage="1" sqref="K28:K45">
      <formula1>"лёгкое,среднее,трудное,очень трудное"</formula1>
    </dataValidation>
    <dataValidation type="list" allowBlank="1" showInputMessage="1" showErrorMessage="1" sqref="H28:H45">
      <formula1>"ST,DX,IQ,HT,HP,Will,Per,FP,BS,BM"</formula1>
    </dataValidation>
    <dataValidation type="list" allowBlank="1" showInputMessage="1" showErrorMessage="1" sqref="B26:B30 C27:C30">
      <formula1>"Родной,В совершенстве,С акцентом,Ломаный,Отсутствует"</formula1>
    </dataValidation>
    <dataValidation type="list" allowBlank="1" showInputMessage="1" showErrorMessage="1" sqref="C26">
      <formula1>"Родной,В совершенстве,С ошибками,Ломаный,Отсутствует"</formula1>
    </dataValidation>
    <dataValidation type="list" allowBlank="1" showInputMessage="1" showErrorMessage="1" sqref="B38:B41">
      <formula1>"Своя собственная,Культура своей расы,Культура чужой расы"</formula1>
    </dataValidation>
    <dataValidation type="whole" allowBlank="1" showInputMessage="1" showErrorMessage="1" sqref="B3 L2:L16">
      <formula1>0</formula1>
      <formula2>200</formula2>
    </dataValidation>
    <dataValidation type="whole" allowBlank="1" showInputMessage="1" showErrorMessage="1" sqref="B5">
      <formula1>0</formula1>
      <formula2>300</formula2>
    </dataValidation>
    <dataValidation type="whole" allowBlank="1" showInputMessage="1" showErrorMessage="1" sqref="B6">
      <formula1>0</formula1>
      <formula2>500</formula2>
    </dataValidation>
    <dataValidation type="whole" allowBlank="1" showInputMessage="1" showErrorMessage="1" sqref="B7">
      <formula1>-10</formula1>
      <formula2>10</formula2>
    </dataValidation>
    <dataValidation type="whole" allowBlank="1" showInputMessage="1" showErrorMessage="1" sqref="B10:B13">
      <formula1>1</formula1>
      <formula2>100</formula2>
    </dataValidation>
    <dataValidation type="whole" allowBlank="1" showInputMessage="1" showErrorMessage="1" sqref="G28:G45">
      <formula1>0</formula1>
      <formula2>50</formula2>
    </dataValidation>
    <dataValidation type="whole" allowBlank="1" showInputMessage="1" showErrorMessage="1" sqref="G11 G17">
      <formula1>0</formula1>
      <formula2>1000</formula2>
    </dataValidation>
    <dataValidation type="whole" allowBlank="1" showInputMessage="1" showErrorMessage="1" sqref="O2:O16">
      <formula1>-200</formula1>
      <formula2>200</formula2>
    </dataValidation>
    <dataValidation type="whole" allowBlank="1" showInputMessage="1" showErrorMessage="1" sqref="B34:B35">
      <formula1>0</formula1>
      <formula2>20</formula2>
    </dataValidation>
  </dataValidations>
  <pageMargins left="0.7" right="0.7" top="0.75" bottom="0.75" header="0.3" footer="0.3"/>
  <pageSetup paperSize="9" orientation="portrait" r:id="rId1"/>
  <ignoredErrors>
    <ignoredError sqref="B1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"/>
  <sheetViews>
    <sheetView workbookViewId="0">
      <selection activeCell="D7" sqref="D7"/>
    </sheetView>
  </sheetViews>
  <sheetFormatPr defaultRowHeight="15" x14ac:dyDescent="0.25"/>
  <sheetData>
    <row r="1" spans="1:3" x14ac:dyDescent="0.25">
      <c r="A1">
        <v>1</v>
      </c>
      <c r="B1" t="s">
        <v>87</v>
      </c>
      <c r="C1" t="s">
        <v>88</v>
      </c>
    </row>
    <row r="2" spans="1:3" x14ac:dyDescent="0.25">
      <c r="A2">
        <v>2</v>
      </c>
      <c r="B2" t="s">
        <v>87</v>
      </c>
      <c r="C2" t="s">
        <v>88</v>
      </c>
    </row>
    <row r="3" spans="1:3" x14ac:dyDescent="0.25">
      <c r="A3">
        <v>3</v>
      </c>
      <c r="B3" t="s">
        <v>88</v>
      </c>
      <c r="C3" t="s">
        <v>89</v>
      </c>
    </row>
    <row r="4" spans="1:3" x14ac:dyDescent="0.25">
      <c r="A4">
        <v>4</v>
      </c>
      <c r="B4" t="s">
        <v>88</v>
      </c>
      <c r="C4" t="s">
        <v>89</v>
      </c>
    </row>
    <row r="5" spans="1:3" x14ac:dyDescent="0.25">
      <c r="A5">
        <v>5</v>
      </c>
      <c r="B5" t="s">
        <v>89</v>
      </c>
      <c r="C5" t="s">
        <v>90</v>
      </c>
    </row>
    <row r="6" spans="1:3" x14ac:dyDescent="0.25">
      <c r="A6">
        <v>6</v>
      </c>
      <c r="B6" t="s">
        <v>89</v>
      </c>
      <c r="C6" t="s">
        <v>90</v>
      </c>
    </row>
    <row r="7" spans="1:3" x14ac:dyDescent="0.25">
      <c r="A7">
        <v>7</v>
      </c>
      <c r="B7" t="s">
        <v>90</v>
      </c>
      <c r="C7" t="s">
        <v>84</v>
      </c>
    </row>
    <row r="8" spans="1:3" x14ac:dyDescent="0.25">
      <c r="A8">
        <v>8</v>
      </c>
      <c r="B8" t="s">
        <v>90</v>
      </c>
      <c r="C8" t="s">
        <v>84</v>
      </c>
    </row>
    <row r="9" spans="1:3" x14ac:dyDescent="0.25">
      <c r="A9">
        <v>9</v>
      </c>
      <c r="B9" t="s">
        <v>84</v>
      </c>
      <c r="C9" t="s">
        <v>91</v>
      </c>
    </row>
    <row r="10" spans="1:3" x14ac:dyDescent="0.25">
      <c r="A10">
        <v>10</v>
      </c>
      <c r="B10" t="s">
        <v>84</v>
      </c>
      <c r="C10" t="s">
        <v>85</v>
      </c>
    </row>
    <row r="11" spans="1:3" x14ac:dyDescent="0.25">
      <c r="A11">
        <v>11</v>
      </c>
      <c r="B11" t="s">
        <v>91</v>
      </c>
      <c r="C11" t="s">
        <v>92</v>
      </c>
    </row>
    <row r="12" spans="1:3" x14ac:dyDescent="0.25">
      <c r="A12">
        <v>12</v>
      </c>
      <c r="B12" t="s">
        <v>91</v>
      </c>
      <c r="C12" t="s">
        <v>93</v>
      </c>
    </row>
    <row r="13" spans="1:3" x14ac:dyDescent="0.25">
      <c r="A13">
        <v>13</v>
      </c>
      <c r="B13" t="s">
        <v>85</v>
      </c>
      <c r="C13" t="s">
        <v>94</v>
      </c>
    </row>
    <row r="14" spans="1:3" x14ac:dyDescent="0.25">
      <c r="A14">
        <v>14</v>
      </c>
      <c r="B14" t="s">
        <v>85</v>
      </c>
      <c r="C14" t="s">
        <v>95</v>
      </c>
    </row>
    <row r="15" spans="1:3" x14ac:dyDescent="0.25">
      <c r="A15">
        <v>15</v>
      </c>
      <c r="B15" t="s">
        <v>92</v>
      </c>
      <c r="C15" t="s">
        <v>96</v>
      </c>
    </row>
    <row r="16" spans="1:3" x14ac:dyDescent="0.25">
      <c r="A16">
        <v>16</v>
      </c>
      <c r="B16" t="s">
        <v>92</v>
      </c>
      <c r="C16" t="s">
        <v>97</v>
      </c>
    </row>
    <row r="17" spans="1:3" x14ac:dyDescent="0.25">
      <c r="A17">
        <v>17</v>
      </c>
      <c r="B17" t="s">
        <v>93</v>
      </c>
      <c r="C17" t="s">
        <v>98</v>
      </c>
    </row>
    <row r="18" spans="1:3" x14ac:dyDescent="0.25">
      <c r="A18">
        <v>18</v>
      </c>
      <c r="B18" t="s">
        <v>93</v>
      </c>
      <c r="C18" t="s">
        <v>99</v>
      </c>
    </row>
    <row r="19" spans="1:3" x14ac:dyDescent="0.25">
      <c r="A19">
        <v>19</v>
      </c>
      <c r="B19" t="s">
        <v>94</v>
      </c>
      <c r="C19" t="s">
        <v>100</v>
      </c>
    </row>
    <row r="20" spans="1:3" x14ac:dyDescent="0.25">
      <c r="A20">
        <v>20</v>
      </c>
      <c r="B20" t="s">
        <v>94</v>
      </c>
      <c r="C20" t="s">
        <v>101</v>
      </c>
    </row>
    <row r="21" spans="1:3" x14ac:dyDescent="0.25">
      <c r="A21">
        <v>21</v>
      </c>
      <c r="B21" t="s">
        <v>95</v>
      </c>
      <c r="C21" t="s">
        <v>102</v>
      </c>
    </row>
    <row r="22" spans="1:3" x14ac:dyDescent="0.25">
      <c r="A22">
        <v>22</v>
      </c>
      <c r="B22" t="s">
        <v>95</v>
      </c>
      <c r="C22" t="s">
        <v>103</v>
      </c>
    </row>
    <row r="23" spans="1:3" x14ac:dyDescent="0.25">
      <c r="A23">
        <v>23</v>
      </c>
      <c r="B23" t="s">
        <v>96</v>
      </c>
      <c r="C23" t="s">
        <v>104</v>
      </c>
    </row>
    <row r="24" spans="1:3" x14ac:dyDescent="0.25">
      <c r="A24">
        <v>24</v>
      </c>
      <c r="B24" t="s">
        <v>96</v>
      </c>
      <c r="C24" t="s">
        <v>105</v>
      </c>
    </row>
    <row r="25" spans="1:3" x14ac:dyDescent="0.25">
      <c r="A25">
        <v>25</v>
      </c>
      <c r="B25" t="s">
        <v>97</v>
      </c>
      <c r="C25" t="s">
        <v>106</v>
      </c>
    </row>
    <row r="26" spans="1:3" x14ac:dyDescent="0.25">
      <c r="A26">
        <v>26</v>
      </c>
      <c r="B26" t="s">
        <v>97</v>
      </c>
      <c r="C26" t="s">
        <v>107</v>
      </c>
    </row>
    <row r="27" spans="1:3" x14ac:dyDescent="0.25">
      <c r="A27">
        <v>27</v>
      </c>
      <c r="B27" t="s">
        <v>98</v>
      </c>
      <c r="C27" t="s">
        <v>108</v>
      </c>
    </row>
    <row r="28" spans="1:3" x14ac:dyDescent="0.25">
      <c r="A28">
        <v>28</v>
      </c>
      <c r="B28" t="s">
        <v>98</v>
      </c>
      <c r="C28" t="s">
        <v>108</v>
      </c>
    </row>
    <row r="29" spans="1:3" x14ac:dyDescent="0.25">
      <c r="A29">
        <v>29</v>
      </c>
      <c r="B29" t="s">
        <v>99</v>
      </c>
      <c r="C29" t="s">
        <v>109</v>
      </c>
    </row>
    <row r="30" spans="1:3" x14ac:dyDescent="0.25">
      <c r="A30">
        <v>30</v>
      </c>
      <c r="B30" t="s">
        <v>99</v>
      </c>
      <c r="C30" t="s">
        <v>109</v>
      </c>
    </row>
    <row r="31" spans="1:3" x14ac:dyDescent="0.25">
      <c r="A31">
        <v>31</v>
      </c>
      <c r="B31" t="s">
        <v>100</v>
      </c>
      <c r="C31" t="s">
        <v>110</v>
      </c>
    </row>
    <row r="32" spans="1:3" x14ac:dyDescent="0.25">
      <c r="A32">
        <v>32</v>
      </c>
      <c r="B32" t="s">
        <v>100</v>
      </c>
      <c r="C32" t="s">
        <v>110</v>
      </c>
    </row>
    <row r="33" spans="1:3" x14ac:dyDescent="0.25">
      <c r="A33">
        <v>33</v>
      </c>
      <c r="B33" t="s">
        <v>101</v>
      </c>
      <c r="C33" t="s">
        <v>111</v>
      </c>
    </row>
    <row r="34" spans="1:3" x14ac:dyDescent="0.25">
      <c r="A34">
        <v>34</v>
      </c>
      <c r="B34" t="s">
        <v>101</v>
      </c>
      <c r="C34" t="s">
        <v>111</v>
      </c>
    </row>
    <row r="35" spans="1:3" x14ac:dyDescent="0.25">
      <c r="A35">
        <v>35</v>
      </c>
      <c r="B35" t="s">
        <v>102</v>
      </c>
      <c r="C35" t="s">
        <v>112</v>
      </c>
    </row>
    <row r="36" spans="1:3" x14ac:dyDescent="0.25">
      <c r="A36">
        <v>36</v>
      </c>
      <c r="B36" t="s">
        <v>102</v>
      </c>
      <c r="C36" t="s">
        <v>112</v>
      </c>
    </row>
    <row r="37" spans="1:3" x14ac:dyDescent="0.25">
      <c r="A37">
        <v>37</v>
      </c>
      <c r="B37" t="s">
        <v>103</v>
      </c>
      <c r="C37" t="s">
        <v>113</v>
      </c>
    </row>
    <row r="38" spans="1:3" x14ac:dyDescent="0.25">
      <c r="A38">
        <v>38</v>
      </c>
      <c r="B38" t="s">
        <v>103</v>
      </c>
      <c r="C38" t="s">
        <v>113</v>
      </c>
    </row>
    <row r="39" spans="1:3" x14ac:dyDescent="0.25">
      <c r="A39">
        <v>39</v>
      </c>
      <c r="B39" t="s">
        <v>104</v>
      </c>
      <c r="C39" t="s">
        <v>114</v>
      </c>
    </row>
    <row r="40" spans="1:3" x14ac:dyDescent="0.25">
      <c r="A40">
        <v>40</v>
      </c>
      <c r="B40" t="s">
        <v>104</v>
      </c>
      <c r="C40" t="s">
        <v>114</v>
      </c>
    </row>
    <row r="41" spans="1:3" x14ac:dyDescent="0.25">
      <c r="A41">
        <v>45</v>
      </c>
      <c r="B41" t="s">
        <v>107</v>
      </c>
      <c r="C41" t="s">
        <v>115</v>
      </c>
    </row>
    <row r="42" spans="1:3" x14ac:dyDescent="0.25">
      <c r="A42">
        <v>50</v>
      </c>
      <c r="B42" t="s">
        <v>109</v>
      </c>
      <c r="C42" t="s">
        <v>116</v>
      </c>
    </row>
    <row r="43" spans="1:3" x14ac:dyDescent="0.25">
      <c r="A43">
        <v>55</v>
      </c>
      <c r="B43" t="s">
        <v>111</v>
      </c>
      <c r="C43" t="s">
        <v>117</v>
      </c>
    </row>
    <row r="44" spans="1:3" x14ac:dyDescent="0.25">
      <c r="A44">
        <v>60</v>
      </c>
      <c r="B44" t="s">
        <v>114</v>
      </c>
      <c r="C44" t="s">
        <v>118</v>
      </c>
    </row>
    <row r="45" spans="1:3" x14ac:dyDescent="0.25">
      <c r="A45">
        <v>65</v>
      </c>
      <c r="B45" t="s">
        <v>115</v>
      </c>
      <c r="C45" t="s">
        <v>119</v>
      </c>
    </row>
    <row r="46" spans="1:3" x14ac:dyDescent="0.25">
      <c r="A46">
        <v>70</v>
      </c>
      <c r="B46" t="s">
        <v>120</v>
      </c>
      <c r="C46" t="s">
        <v>121</v>
      </c>
    </row>
    <row r="47" spans="1:3" x14ac:dyDescent="0.25">
      <c r="A47">
        <v>75</v>
      </c>
      <c r="B47" t="s">
        <v>122</v>
      </c>
      <c r="C47" t="s">
        <v>123</v>
      </c>
    </row>
    <row r="48" spans="1:3" x14ac:dyDescent="0.25">
      <c r="A48">
        <v>80</v>
      </c>
      <c r="B48" t="s">
        <v>118</v>
      </c>
      <c r="C48" t="s">
        <v>124</v>
      </c>
    </row>
    <row r="49" spans="1:3" x14ac:dyDescent="0.25">
      <c r="A49">
        <v>85</v>
      </c>
      <c r="B49" t="s">
        <v>119</v>
      </c>
      <c r="C49" t="s">
        <v>125</v>
      </c>
    </row>
    <row r="50" spans="1:3" x14ac:dyDescent="0.25">
      <c r="A50">
        <v>90</v>
      </c>
      <c r="B50" t="s">
        <v>121</v>
      </c>
      <c r="C50" t="s">
        <v>126</v>
      </c>
    </row>
    <row r="51" spans="1:3" x14ac:dyDescent="0.25">
      <c r="A51">
        <v>95</v>
      </c>
      <c r="B51" t="s">
        <v>123</v>
      </c>
      <c r="C51" t="s">
        <v>127</v>
      </c>
    </row>
    <row r="52" spans="1:3" x14ac:dyDescent="0.25">
      <c r="A52">
        <v>100</v>
      </c>
      <c r="B52" t="s">
        <v>124</v>
      </c>
      <c r="C52" t="s">
        <v>128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12</vt:i4>
      </vt:variant>
    </vt:vector>
  </HeadingPairs>
  <TitlesOfParts>
    <vt:vector size="15" baseType="lpstr">
      <vt:lpstr>Лист1</vt:lpstr>
      <vt:lpstr>Лист2</vt:lpstr>
      <vt:lpstr>Лист3</vt:lpstr>
      <vt:lpstr>BM</vt:lpstr>
      <vt:lpstr>BS</vt:lpstr>
      <vt:lpstr>DX</vt:lpstr>
      <vt:lpstr>FP</vt:lpstr>
      <vt:lpstr>HP</vt:lpstr>
      <vt:lpstr>HT</vt:lpstr>
      <vt:lpstr>IQ</vt:lpstr>
      <vt:lpstr>Per</vt:lpstr>
      <vt:lpstr>ST</vt:lpstr>
      <vt:lpstr>Swing</vt:lpstr>
      <vt:lpstr>Thrust</vt:lpstr>
      <vt:lpstr>Will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NN</dc:creator>
  <cp:lastModifiedBy>Дмитрий Утолин</cp:lastModifiedBy>
  <dcterms:created xsi:type="dcterms:W3CDTF">2011-11-09T08:53:23Z</dcterms:created>
  <dcterms:modified xsi:type="dcterms:W3CDTF">2011-11-12T00:00:36Z</dcterms:modified>
</cp:coreProperties>
</file>